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\Desktop\HOA docs\Financial\"/>
    </mc:Choice>
  </mc:AlternateContent>
  <xr:revisionPtr revIDLastSave="0" documentId="8_{1FFA31E4-7320-4B54-BC6C-A6BCD2DDF109}" xr6:coauthVersionLast="47" xr6:coauthVersionMax="47" xr10:uidLastSave="{00000000-0000-0000-0000-000000000000}"/>
  <bookViews>
    <workbookView xWindow="4200" yWindow="585" windowWidth="24210" windowHeight="14250" xr2:uid="{4EB9DD33-2214-47FE-8521-43A5A7C02175}"/>
  </bookViews>
  <sheets>
    <sheet name="2023 Budget (2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D5" i="1"/>
  <c r="D8" i="1" s="1"/>
  <c r="E5" i="1"/>
  <c r="E8" i="1" s="1"/>
  <c r="F5" i="1"/>
  <c r="G5" i="1"/>
  <c r="H5" i="1"/>
  <c r="H8" i="1" s="1"/>
  <c r="I5" i="1"/>
  <c r="I8" i="1" s="1"/>
  <c r="J5" i="1"/>
  <c r="K5" i="1"/>
  <c r="L5" i="1"/>
  <c r="L8" i="1" s="1"/>
  <c r="M5" i="1"/>
  <c r="M8" i="1" s="1"/>
  <c r="N5" i="1"/>
  <c r="C6" i="1"/>
  <c r="O6" i="1" s="1"/>
  <c r="F6" i="1"/>
  <c r="B8" i="1"/>
  <c r="C8" i="1"/>
  <c r="F8" i="1"/>
  <c r="G8" i="1"/>
  <c r="J8" i="1"/>
  <c r="K8" i="1"/>
  <c r="N8" i="1"/>
  <c r="H11" i="1"/>
  <c r="O11" i="1"/>
  <c r="Q11" i="1" s="1"/>
  <c r="P11" i="1"/>
  <c r="L12" i="1"/>
  <c r="P12" i="1" s="1"/>
  <c r="M12" i="1"/>
  <c r="O12" i="1"/>
  <c r="Q12" i="1" s="1"/>
  <c r="C13" i="1"/>
  <c r="C18" i="1" s="1"/>
  <c r="D13" i="1"/>
  <c r="D18" i="1" s="1"/>
  <c r="H13" i="1"/>
  <c r="L13" i="1"/>
  <c r="P13" i="1"/>
  <c r="C14" i="1"/>
  <c r="D14" i="1"/>
  <c r="O14" i="1" s="1"/>
  <c r="Q14" i="1" s="1"/>
  <c r="E14" i="1"/>
  <c r="E18" i="1" s="1"/>
  <c r="F14" i="1"/>
  <c r="G14" i="1"/>
  <c r="G18" i="1" s="1"/>
  <c r="G19" i="1" s="1"/>
  <c r="H14" i="1"/>
  <c r="H18" i="1" s="1"/>
  <c r="I14" i="1"/>
  <c r="I18" i="1" s="1"/>
  <c r="J14" i="1"/>
  <c r="K14" i="1"/>
  <c r="K18" i="1" s="1"/>
  <c r="K19" i="1" s="1"/>
  <c r="L14" i="1"/>
  <c r="L18" i="1" s="1"/>
  <c r="M14" i="1"/>
  <c r="M18" i="1" s="1"/>
  <c r="N14" i="1"/>
  <c r="D15" i="1"/>
  <c r="E15" i="1"/>
  <c r="P15" i="1" s="1"/>
  <c r="F15" i="1"/>
  <c r="O15" i="1"/>
  <c r="Q15" i="1" s="1"/>
  <c r="O16" i="1"/>
  <c r="Q16" i="1" s="1"/>
  <c r="P16" i="1"/>
  <c r="O17" i="1"/>
  <c r="Q17" i="1"/>
  <c r="B18" i="1"/>
  <c r="F18" i="1"/>
  <c r="F19" i="1" s="1"/>
  <c r="J18" i="1"/>
  <c r="J19" i="1" s="1"/>
  <c r="N18" i="1"/>
  <c r="N19" i="1" s="1"/>
  <c r="B21" i="1"/>
  <c r="C24" i="1"/>
  <c r="D24" i="1"/>
  <c r="E24" i="1"/>
  <c r="F24" i="1"/>
  <c r="G24" i="1"/>
  <c r="H24" i="1"/>
  <c r="I24" i="1"/>
  <c r="J24" i="1"/>
  <c r="K24" i="1"/>
  <c r="L24" i="1"/>
  <c r="M24" i="1"/>
  <c r="D25" i="1"/>
  <c r="E25" i="1"/>
  <c r="F25" i="1"/>
  <c r="G25" i="1"/>
  <c r="H25" i="1"/>
  <c r="I25" i="1"/>
  <c r="J25" i="1"/>
  <c r="K25" i="1"/>
  <c r="L25" i="1"/>
  <c r="M25" i="1"/>
  <c r="N25" i="1"/>
  <c r="M19" i="1" l="1"/>
  <c r="E19" i="1"/>
  <c r="L19" i="1"/>
  <c r="I19" i="1"/>
  <c r="H19" i="1"/>
  <c r="D19" i="1"/>
  <c r="O8" i="1"/>
  <c r="P18" i="1"/>
  <c r="C19" i="1"/>
  <c r="P8" i="1"/>
  <c r="P14" i="1"/>
  <c r="O13" i="1"/>
  <c r="Q13" i="1" s="1"/>
  <c r="Q18" i="1" s="1"/>
  <c r="C25" i="1"/>
  <c r="C23" i="1" s="1"/>
  <c r="D23" i="1" s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C21" i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O5" i="1"/>
  <c r="P5" i="1"/>
  <c r="O18" i="1"/>
  <c r="O19" i="1" l="1"/>
</calcChain>
</file>

<file path=xl/sharedStrings.xml><?xml version="1.0" encoding="utf-8"?>
<sst xmlns="http://schemas.openxmlformats.org/spreadsheetml/2006/main" count="36" uniqueCount="34">
  <si>
    <t>transfer to checking</t>
  </si>
  <si>
    <t>interest earned</t>
  </si>
  <si>
    <t>Savings Balance</t>
  </si>
  <si>
    <t>Checking Balance</t>
  </si>
  <si>
    <t>CHANGE</t>
  </si>
  <si>
    <t>END BAL</t>
  </si>
  <si>
    <t>Monthly Diff</t>
  </si>
  <si>
    <t>Total</t>
  </si>
  <si>
    <t>Unexpected</t>
  </si>
  <si>
    <t>Transfer to Reserve</t>
  </si>
  <si>
    <t>Snow Removal</t>
  </si>
  <si>
    <t>Insurance (Buildings)</t>
  </si>
  <si>
    <t>Grounds Maintenance</t>
  </si>
  <si>
    <t>General Maintenance</t>
  </si>
  <si>
    <t>Administrative</t>
  </si>
  <si>
    <t>WPT Monthly Expenses</t>
  </si>
  <si>
    <t>Reserves or assessment</t>
  </si>
  <si>
    <t>HOA Dues</t>
  </si>
  <si>
    <t>YTD $</t>
  </si>
  <si>
    <t>Dec</t>
  </si>
  <si>
    <t>Nov</t>
  </si>
  <si>
    <t>Oct</t>
  </si>
  <si>
    <t>Sep</t>
  </si>
  <si>
    <t>Aug</t>
  </si>
  <si>
    <t>Jul</t>
  </si>
  <si>
    <t>June</t>
  </si>
  <si>
    <t>May</t>
  </si>
  <si>
    <t>Apr</t>
  </si>
  <si>
    <t>Mar</t>
  </si>
  <si>
    <t>Feb</t>
  </si>
  <si>
    <t>Jan</t>
  </si>
  <si>
    <t>WPT Income</t>
  </si>
  <si>
    <t>WPT HOA 2023</t>
  </si>
  <si>
    <t>Income and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</si>
</sst>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0625">
        <bgColor rgb="FFFFFF00"/>
      </patternFill>
    </fill>
    <fill>
      <patternFill patternType="gray06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43" fontId="4" fillId="2" borderId="1" xfId="1" applyFont="1" applyFill="1" applyBorder="1" applyAlignment="1" applyProtection="1">
      <alignment horizontal="center"/>
    </xf>
    <xf numFmtId="44" fontId="4" fillId="0" borderId="2" xfId="0" applyNumberFormat="1" applyFont="1" applyBorder="1" applyAlignment="1">
      <alignment horizontal="center"/>
    </xf>
    <xf numFmtId="44" fontId="0" fillId="0" borderId="0" xfId="0" applyNumberFormat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6" fontId="0" fillId="2" borderId="3" xfId="0" applyNumberFormat="1" applyFill="1" applyBorder="1" applyAlignment="1">
      <alignment horizontal="center"/>
    </xf>
    <xf numFmtId="6" fontId="0" fillId="0" borderId="0" xfId="0" applyNumberFormat="1" applyAlignment="1">
      <alignment horizontal="center"/>
    </xf>
    <xf numFmtId="8" fontId="0" fillId="0" borderId="2" xfId="1" applyNumberFormat="1" applyFont="1" applyBorder="1" applyAlignment="1" applyProtection="1">
      <alignment horizontal="center"/>
    </xf>
    <xf numFmtId="9" fontId="0" fillId="0" borderId="4" xfId="2" applyFont="1" applyBorder="1" applyAlignment="1" applyProtection="1">
      <alignment horizontal="center"/>
    </xf>
    <xf numFmtId="8" fontId="0" fillId="2" borderId="5" xfId="0" applyNumberFormat="1" applyFill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8" fontId="0" fillId="0" borderId="0" xfId="1" applyNumberFormat="1" applyFont="1" applyAlignment="1" applyProtection="1">
      <alignment horizontal="center"/>
    </xf>
    <xf numFmtId="9" fontId="0" fillId="0" borderId="0" xfId="2" applyFont="1" applyAlignment="1" applyProtection="1">
      <alignment horizontal="center"/>
    </xf>
    <xf numFmtId="8" fontId="0" fillId="2" borderId="3" xfId="0" applyNumberFormat="1" applyFill="1" applyBorder="1" applyAlignment="1">
      <alignment horizontal="center"/>
    </xf>
    <xf numFmtId="6" fontId="3" fillId="0" borderId="0" xfId="0" applyNumberFormat="1" applyFont="1" applyAlignment="1">
      <alignment horizontal="center"/>
    </xf>
    <xf numFmtId="8" fontId="5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2" borderId="6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n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vings"/>
      <sheetName val="Checking"/>
    </sheetNames>
    <sheetDataSet>
      <sheetData sheetId="0">
        <row r="44">
          <cell r="E44">
            <v>8.31</v>
          </cell>
        </row>
        <row r="45">
          <cell r="E45">
            <v>7.55</v>
          </cell>
        </row>
        <row r="46">
          <cell r="E46">
            <v>8.66</v>
          </cell>
        </row>
        <row r="48">
          <cell r="E48">
            <v>7.27</v>
          </cell>
        </row>
        <row r="49">
          <cell r="E49">
            <v>7.44</v>
          </cell>
        </row>
        <row r="50">
          <cell r="E50">
            <v>7.21</v>
          </cell>
        </row>
        <row r="51">
          <cell r="E51">
            <v>7.46</v>
          </cell>
        </row>
        <row r="52">
          <cell r="E52">
            <v>7.47</v>
          </cell>
        </row>
        <row r="53">
          <cell r="E53">
            <v>7.23</v>
          </cell>
        </row>
        <row r="54">
          <cell r="E54">
            <v>7.25</v>
          </cell>
        </row>
        <row r="55">
          <cell r="E55">
            <v>0.24</v>
          </cell>
        </row>
        <row r="56">
          <cell r="E56">
            <v>7.26</v>
          </cell>
        </row>
      </sheetData>
      <sheetData sheetId="1">
        <row r="249">
          <cell r="G249">
            <v>205</v>
          </cell>
        </row>
        <row r="250">
          <cell r="G250">
            <v>210</v>
          </cell>
        </row>
        <row r="251">
          <cell r="G251">
            <v>1350</v>
          </cell>
        </row>
        <row r="252">
          <cell r="G252">
            <v>225</v>
          </cell>
        </row>
        <row r="253">
          <cell r="G253">
            <v>1350</v>
          </cell>
        </row>
        <row r="254">
          <cell r="G254">
            <v>2700</v>
          </cell>
        </row>
        <row r="255">
          <cell r="G255">
            <v>1000</v>
          </cell>
        </row>
        <row r="256">
          <cell r="F256">
            <v>1052.5999999999999</v>
          </cell>
        </row>
        <row r="257">
          <cell r="G257">
            <v>1350</v>
          </cell>
        </row>
        <row r="258">
          <cell r="G258">
            <v>20</v>
          </cell>
        </row>
        <row r="259">
          <cell r="G259">
            <v>205</v>
          </cell>
        </row>
        <row r="260">
          <cell r="F260">
            <v>6277.5</v>
          </cell>
        </row>
        <row r="261">
          <cell r="G261">
            <v>225</v>
          </cell>
        </row>
        <row r="262">
          <cell r="F262">
            <v>585</v>
          </cell>
        </row>
        <row r="263">
          <cell r="G263">
            <v>225</v>
          </cell>
        </row>
        <row r="264">
          <cell r="G264">
            <v>225</v>
          </cell>
        </row>
        <row r="265">
          <cell r="G265">
            <v>1350</v>
          </cell>
        </row>
        <row r="266">
          <cell r="G266">
            <v>225</v>
          </cell>
        </row>
        <row r="267">
          <cell r="F267">
            <v>700</v>
          </cell>
        </row>
        <row r="268">
          <cell r="F268">
            <v>1052.5999999999999</v>
          </cell>
        </row>
        <row r="269">
          <cell r="G269">
            <v>225</v>
          </cell>
        </row>
        <row r="270">
          <cell r="G270">
            <v>225</v>
          </cell>
        </row>
        <row r="271">
          <cell r="G271">
            <v>205</v>
          </cell>
        </row>
        <row r="272">
          <cell r="G272">
            <v>225</v>
          </cell>
        </row>
        <row r="273">
          <cell r="F273">
            <v>1425</v>
          </cell>
        </row>
        <row r="274">
          <cell r="G274">
            <v>225</v>
          </cell>
        </row>
        <row r="275">
          <cell r="F275">
            <v>1052.5999999999999</v>
          </cell>
        </row>
        <row r="276">
          <cell r="G276">
            <v>225</v>
          </cell>
        </row>
        <row r="277">
          <cell r="F277">
            <v>725</v>
          </cell>
        </row>
        <row r="278">
          <cell r="G278">
            <v>225</v>
          </cell>
        </row>
        <row r="279">
          <cell r="G279">
            <v>1000</v>
          </cell>
        </row>
        <row r="280">
          <cell r="G280">
            <v>225</v>
          </cell>
        </row>
        <row r="281">
          <cell r="G281">
            <v>225</v>
          </cell>
        </row>
        <row r="282">
          <cell r="G282">
            <v>225</v>
          </cell>
        </row>
        <row r="283">
          <cell r="F283">
            <v>825</v>
          </cell>
        </row>
        <row r="284">
          <cell r="G284">
            <v>225</v>
          </cell>
        </row>
        <row r="285">
          <cell r="F285">
            <v>1052.5999999999999</v>
          </cell>
        </row>
        <row r="286">
          <cell r="G286">
            <v>225</v>
          </cell>
        </row>
        <row r="287">
          <cell r="G287">
            <v>225</v>
          </cell>
        </row>
        <row r="288">
          <cell r="G288">
            <v>225</v>
          </cell>
        </row>
        <row r="289">
          <cell r="G289">
            <v>225</v>
          </cell>
        </row>
        <row r="290">
          <cell r="G290">
            <v>1350</v>
          </cell>
        </row>
        <row r="291">
          <cell r="F291">
            <v>1459.19</v>
          </cell>
        </row>
        <row r="292">
          <cell r="G292">
            <v>225</v>
          </cell>
        </row>
        <row r="293">
          <cell r="G293">
            <v>225</v>
          </cell>
        </row>
        <row r="294">
          <cell r="G294">
            <v>225</v>
          </cell>
        </row>
        <row r="297">
          <cell r="F297">
            <v>97</v>
          </cell>
        </row>
        <row r="298">
          <cell r="F298">
            <v>1438.53</v>
          </cell>
        </row>
        <row r="300">
          <cell r="F300">
            <v>785</v>
          </cell>
        </row>
        <row r="302">
          <cell r="J302">
            <v>1125</v>
          </cell>
        </row>
        <row r="309">
          <cell r="F309">
            <v>1438.53</v>
          </cell>
        </row>
        <row r="311">
          <cell r="J311">
            <v>5175</v>
          </cell>
        </row>
        <row r="314">
          <cell r="F314">
            <v>1438.53</v>
          </cell>
        </row>
        <row r="316">
          <cell r="J316">
            <v>900</v>
          </cell>
        </row>
        <row r="320">
          <cell r="F320">
            <v>1438.53</v>
          </cell>
        </row>
        <row r="322">
          <cell r="J322">
            <v>1125</v>
          </cell>
        </row>
        <row r="325">
          <cell r="F325">
            <v>1399.78</v>
          </cell>
        </row>
        <row r="328">
          <cell r="F328">
            <v>1438.53</v>
          </cell>
        </row>
        <row r="329">
          <cell r="F329">
            <v>295</v>
          </cell>
        </row>
        <row r="330">
          <cell r="J330">
            <v>900</v>
          </cell>
        </row>
        <row r="332">
          <cell r="F332">
            <v>300</v>
          </cell>
        </row>
        <row r="335">
          <cell r="F335">
            <v>1438.53</v>
          </cell>
        </row>
        <row r="336">
          <cell r="J336">
            <v>1125</v>
          </cell>
        </row>
        <row r="341">
          <cell r="F341">
            <v>1438.53</v>
          </cell>
        </row>
        <row r="343">
          <cell r="J343">
            <v>1125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B4ECD-902E-4592-960D-2B68C74245E8}">
  <dimension ref="A1:Q25"/>
  <sheetViews>
    <sheetView tabSelected="1" workbookViewId="0">
      <pane xSplit="1" topLeftCell="B1" activePane="topRight" state="frozen"/>
      <selection pane="topRight" activeCell="E30" sqref="E30"/>
    </sheetView>
  </sheetViews>
  <sheetFormatPr defaultRowHeight="15" x14ac:dyDescent="0.25"/>
  <cols>
    <col min="1" max="1" width="22.42578125" style="1" bestFit="1" customWidth="1"/>
    <col min="2" max="13" width="10.5703125" style="1" bestFit="1" customWidth="1"/>
    <col min="14" max="14" width="11.140625" style="1" bestFit="1" customWidth="1"/>
    <col min="15" max="15" width="10.85546875" style="1" bestFit="1" customWidth="1"/>
    <col min="16" max="16" width="5.5703125" style="1" bestFit="1" customWidth="1"/>
    <col min="17" max="17" width="9.85546875" style="1" bestFit="1" customWidth="1"/>
    <col min="18" max="18" width="22" style="1" bestFit="1" customWidth="1"/>
    <col min="19" max="16384" width="9.140625" style="1"/>
  </cols>
  <sheetData>
    <row r="1" spans="1:17" x14ac:dyDescent="0.25">
      <c r="A1" s="1" t="s">
        <v>33</v>
      </c>
    </row>
    <row r="2" spans="1:17" ht="15.75" thickBot="1" x14ac:dyDescent="0.3">
      <c r="A2" s="1" t="s">
        <v>32</v>
      </c>
    </row>
    <row r="3" spans="1:17" x14ac:dyDescent="0.25">
      <c r="A3" s="1" t="s">
        <v>31</v>
      </c>
      <c r="C3" s="1" t="s">
        <v>30</v>
      </c>
      <c r="D3" s="1" t="s">
        <v>29</v>
      </c>
      <c r="E3" s="1" t="s">
        <v>28</v>
      </c>
      <c r="F3" s="1" t="s">
        <v>27</v>
      </c>
      <c r="G3" s="1" t="s">
        <v>26</v>
      </c>
      <c r="H3" s="1" t="s">
        <v>25</v>
      </c>
      <c r="I3" s="1" t="s">
        <v>24</v>
      </c>
      <c r="J3" s="1" t="s">
        <v>23</v>
      </c>
      <c r="K3" s="1" t="s">
        <v>22</v>
      </c>
      <c r="L3" s="1" t="s">
        <v>21</v>
      </c>
      <c r="M3" s="1" t="s">
        <v>20</v>
      </c>
      <c r="N3" s="1" t="s">
        <v>19</v>
      </c>
      <c r="O3" s="24" t="s">
        <v>18</v>
      </c>
    </row>
    <row r="4" spans="1:17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2"/>
    </row>
    <row r="5" spans="1:17" x14ac:dyDescent="0.25">
      <c r="A5" s="1" t="s">
        <v>17</v>
      </c>
      <c r="B5" s="19">
        <f>2250*12</f>
        <v>27000</v>
      </c>
      <c r="C5" s="2">
        <f>SUM([1]Checking!$G$249,[1]Checking!$G$250,[1]Checking!$G$251,[1]Checking!$G$252,[1]Checking!$G$253,[1]Checking!$G$254,[1]Checking!$G$257,[1]Checking!$G$258,[1]Checking!$G$259,[1]Checking!$G$261)</f>
        <v>7840</v>
      </c>
      <c r="D5" s="2">
        <f>SUM([1]Checking!$G$263,[1]Checking!$G$264,[1]Checking!$G$265,[1]Checking!$G$266,[1]Checking!$G$269)</f>
        <v>2250</v>
      </c>
      <c r="E5" s="2">
        <f>SUM([1]Checking!$G$270,[1]Checking!$G$271,[1]Checking!$G$272,[1]Checking!$G$274,[1]Checking!$G$276,[1]Checking!$G$278)</f>
        <v>1330</v>
      </c>
      <c r="F5" s="2">
        <f>SUM([1]Checking!$G$280,[1]Checking!$G$281,[1]Checking!$G$282,[1]Checking!$G$284)</f>
        <v>900</v>
      </c>
      <c r="G5" s="2">
        <f>SUM([1]Checking!$G$286:$G$290)+SUM([1]Checking!$G$292:$G$294)</f>
        <v>2925</v>
      </c>
      <c r="H5" s="2">
        <f>[1]Checking!$J$302</f>
        <v>1125</v>
      </c>
      <c r="I5" s="2">
        <f>[1]Checking!$J$311</f>
        <v>5175</v>
      </c>
      <c r="J5" s="2">
        <f>[1]Checking!$J$316</f>
        <v>900</v>
      </c>
      <c r="K5" s="2">
        <f>[1]Checking!$J$322</f>
        <v>1125</v>
      </c>
      <c r="L5" s="2">
        <f>[1]Checking!$J$330</f>
        <v>900</v>
      </c>
      <c r="M5" s="2">
        <f>[1]Checking!$J$336</f>
        <v>1125</v>
      </c>
      <c r="N5" s="20">
        <f>[1]Checking!$J$343</f>
        <v>1125</v>
      </c>
      <c r="O5" s="18">
        <f>SUM(C5:N5)</f>
        <v>26720</v>
      </c>
      <c r="P5" s="17">
        <f>SUM(C5:N5)/B5</f>
        <v>0.98962962962962964</v>
      </c>
      <c r="Q5" s="17"/>
    </row>
    <row r="6" spans="1:17" x14ac:dyDescent="0.25">
      <c r="A6" s="1" t="s">
        <v>16</v>
      </c>
      <c r="B6" s="19"/>
      <c r="C6" s="2">
        <f>[1]Checking!$G$255</f>
        <v>1000</v>
      </c>
      <c r="D6" s="2"/>
      <c r="E6" s="2"/>
      <c r="F6" s="2">
        <f>[1]Checking!$G$279</f>
        <v>1000</v>
      </c>
      <c r="G6" s="2"/>
      <c r="H6" s="2"/>
      <c r="I6" s="2"/>
      <c r="J6" s="2"/>
      <c r="K6" s="2"/>
      <c r="L6" s="2"/>
      <c r="M6" s="2"/>
      <c r="N6" s="2">
        <v>1000</v>
      </c>
      <c r="O6" s="18">
        <f>SUM(C6:N6)</f>
        <v>3000</v>
      </c>
      <c r="P6" s="17"/>
      <c r="Q6" s="17"/>
    </row>
    <row r="7" spans="1:17" x14ac:dyDescent="0.25">
      <c r="A7" s="1" t="s">
        <v>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8"/>
      <c r="P7" s="17"/>
      <c r="Q7" s="17"/>
    </row>
    <row r="8" spans="1:17" ht="15.75" thickBot="1" x14ac:dyDescent="0.3">
      <c r="A8" s="15" t="s">
        <v>7</v>
      </c>
      <c r="B8" s="14">
        <f>SUM(B5:B7)</f>
        <v>27000</v>
      </c>
      <c r="C8" s="13">
        <f>SUM(C5:C7)</f>
        <v>8840</v>
      </c>
      <c r="D8" s="13">
        <f>SUM(D5:D7)</f>
        <v>2250</v>
      </c>
      <c r="E8" s="13">
        <f>SUM(E5:E7)</f>
        <v>1330</v>
      </c>
      <c r="F8" s="13">
        <f>SUM(F5:F7)</f>
        <v>1900</v>
      </c>
      <c r="G8" s="13">
        <f>SUM(G5:G7)</f>
        <v>2925</v>
      </c>
      <c r="H8" s="13">
        <f>SUM(H5:H7)</f>
        <v>1125</v>
      </c>
      <c r="I8" s="13">
        <f>SUM(I5:I7)</f>
        <v>5175</v>
      </c>
      <c r="J8" s="13">
        <f>SUM(J5:J7)</f>
        <v>900</v>
      </c>
      <c r="K8" s="13">
        <f>SUM(K5:K7)</f>
        <v>1125</v>
      </c>
      <c r="L8" s="13">
        <f>SUM(L5:L7)</f>
        <v>900</v>
      </c>
      <c r="M8" s="13">
        <f>SUM(M5:M7)</f>
        <v>1125</v>
      </c>
      <c r="N8" s="13">
        <f>SUM(N5:N7)</f>
        <v>2125</v>
      </c>
      <c r="O8" s="12">
        <f>SUM(C8:N8)</f>
        <v>29720</v>
      </c>
      <c r="P8" s="17">
        <f>SUM(C8:N8)/B8</f>
        <v>1.1007407407407408</v>
      </c>
      <c r="Q8" s="17"/>
    </row>
    <row r="9" spans="1:17" ht="15.75" thickTop="1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8"/>
    </row>
    <row r="10" spans="1:17" x14ac:dyDescent="0.25">
      <c r="A10" s="1" t="s">
        <v>15</v>
      </c>
      <c r="C10" s="2"/>
      <c r="D10" s="2"/>
      <c r="E10" s="2"/>
      <c r="F10" s="2"/>
      <c r="G10" s="17"/>
      <c r="H10" s="2"/>
      <c r="I10" s="2"/>
      <c r="J10" s="2"/>
      <c r="K10" s="2"/>
      <c r="L10" s="2"/>
      <c r="M10" s="2"/>
      <c r="N10" s="2"/>
      <c r="O10" s="18"/>
    </row>
    <row r="11" spans="1:17" x14ac:dyDescent="0.25">
      <c r="A11" s="1" t="s">
        <v>14</v>
      </c>
      <c r="B11" s="19">
        <v>507</v>
      </c>
      <c r="C11" s="2"/>
      <c r="D11" s="2"/>
      <c r="E11" s="2"/>
      <c r="F11" s="2"/>
      <c r="G11" s="2"/>
      <c r="H11" s="2">
        <f>[1]Checking!$F$297</f>
        <v>97</v>
      </c>
      <c r="I11" s="2"/>
      <c r="J11" s="2"/>
      <c r="K11" s="2"/>
      <c r="L11" s="2"/>
      <c r="M11" s="2"/>
      <c r="N11" s="2"/>
      <c r="O11" s="18">
        <f>SUM(C11:N11)</f>
        <v>97</v>
      </c>
      <c r="P11" s="17">
        <f>SUM(C11:N11)/B11</f>
        <v>0.19132149901380671</v>
      </c>
      <c r="Q11" s="16">
        <f>O11-B11</f>
        <v>-410</v>
      </c>
    </row>
    <row r="12" spans="1:17" x14ac:dyDescent="0.25">
      <c r="A12" s="1" t="s">
        <v>13</v>
      </c>
      <c r="B12" s="19">
        <v>500</v>
      </c>
      <c r="C12" s="2"/>
      <c r="D12" s="2"/>
      <c r="E12" s="2"/>
      <c r="F12" s="2"/>
      <c r="G12" s="2"/>
      <c r="H12" s="2"/>
      <c r="I12" s="2"/>
      <c r="J12" s="2"/>
      <c r="K12" s="2"/>
      <c r="L12" s="2">
        <f>[1]Checking!$F$325</f>
        <v>1399.78</v>
      </c>
      <c r="M12" s="2">
        <f>[1]Checking!$F$332</f>
        <v>300</v>
      </c>
      <c r="N12" s="2"/>
      <c r="O12" s="18">
        <f>SUM(C12:N12)</f>
        <v>1699.78</v>
      </c>
      <c r="P12" s="17">
        <f>SUM(C12:N12)/B12</f>
        <v>3.3995600000000001</v>
      </c>
      <c r="Q12" s="16">
        <f>O12-B12</f>
        <v>1199.78</v>
      </c>
    </row>
    <row r="13" spans="1:17" x14ac:dyDescent="0.25">
      <c r="A13" s="1" t="s">
        <v>12</v>
      </c>
      <c r="B13" s="19">
        <v>8800</v>
      </c>
      <c r="C13" s="2">
        <f>[1]Checking!$F$260</f>
        <v>6277.5</v>
      </c>
      <c r="D13" s="2">
        <f>[1]Checking!$F$262</f>
        <v>585</v>
      </c>
      <c r="E13" s="2"/>
      <c r="F13" s="2"/>
      <c r="G13" s="2"/>
      <c r="H13" s="2">
        <f>[1]Checking!$F$300</f>
        <v>785</v>
      </c>
      <c r="I13" s="2"/>
      <c r="J13" s="2"/>
      <c r="K13" s="2"/>
      <c r="L13" s="2">
        <f>[1]Checking!$F$329</f>
        <v>295</v>
      </c>
      <c r="M13" s="2"/>
      <c r="N13" s="21"/>
      <c r="O13" s="18">
        <f>SUM(C13:N13)</f>
        <v>7942.5</v>
      </c>
      <c r="P13" s="17">
        <f>SUM(C13:N13)/B13</f>
        <v>0.90255681818181821</v>
      </c>
      <c r="Q13" s="16">
        <f>O13-B13</f>
        <v>-857.5</v>
      </c>
    </row>
    <row r="14" spans="1:17" x14ac:dyDescent="0.25">
      <c r="A14" s="1" t="s">
        <v>11</v>
      </c>
      <c r="B14" s="19">
        <v>14400</v>
      </c>
      <c r="C14" s="2">
        <f>[1]Checking!$F$256</f>
        <v>1052.5999999999999</v>
      </c>
      <c r="D14" s="2">
        <f>[1]Checking!$F$268</f>
        <v>1052.5999999999999</v>
      </c>
      <c r="E14" s="2">
        <f>[1]Checking!$F$275</f>
        <v>1052.5999999999999</v>
      </c>
      <c r="F14" s="2">
        <f>[1]Checking!$F$285</f>
        <v>1052.5999999999999</v>
      </c>
      <c r="G14" s="2">
        <f>[1]Checking!$F$291</f>
        <v>1459.19</v>
      </c>
      <c r="H14" s="2">
        <f>[1]Checking!$F$298</f>
        <v>1438.53</v>
      </c>
      <c r="I14" s="2">
        <f>[1]Checking!$F$309</f>
        <v>1438.53</v>
      </c>
      <c r="J14" s="2">
        <f>[1]Checking!$F$314</f>
        <v>1438.53</v>
      </c>
      <c r="K14" s="2">
        <f>[1]Checking!$F$320</f>
        <v>1438.53</v>
      </c>
      <c r="L14" s="2">
        <f>[1]Checking!$F$328</f>
        <v>1438.53</v>
      </c>
      <c r="M14" s="2">
        <f>[1]Checking!$F$335</f>
        <v>1438.53</v>
      </c>
      <c r="N14" s="20">
        <f>[1]Checking!$F$341</f>
        <v>1438.53</v>
      </c>
      <c r="O14" s="18">
        <f>SUM(C14:N14)</f>
        <v>15739.300000000003</v>
      </c>
      <c r="P14" s="17">
        <f>SUM(C14:N14)/B14</f>
        <v>1.0930069444444446</v>
      </c>
      <c r="Q14" s="16">
        <f>O14-B14</f>
        <v>1339.3000000000029</v>
      </c>
    </row>
    <row r="15" spans="1:17" x14ac:dyDescent="0.25">
      <c r="A15" s="1" t="s">
        <v>10</v>
      </c>
      <c r="B15" s="19">
        <v>2400</v>
      </c>
      <c r="C15" s="2"/>
      <c r="D15" s="2">
        <f>[1]Checking!$F$267</f>
        <v>700</v>
      </c>
      <c r="E15" s="2">
        <f>[1]Checking!$F$273+[1]Checking!$F$277</f>
        <v>2150</v>
      </c>
      <c r="F15" s="2">
        <f>[1]Checking!$F$283</f>
        <v>825</v>
      </c>
      <c r="G15" s="2"/>
      <c r="H15" s="2"/>
      <c r="I15" s="2"/>
      <c r="J15" s="2"/>
      <c r="K15" s="2"/>
      <c r="L15" s="2"/>
      <c r="M15" s="2"/>
      <c r="N15" s="20"/>
      <c r="O15" s="18">
        <f>SUM(C15:N15)</f>
        <v>3675</v>
      </c>
      <c r="P15" s="17">
        <f>SUM(C15:N15)/B15</f>
        <v>1.53125</v>
      </c>
      <c r="Q15" s="16">
        <f>O15-B15</f>
        <v>1275</v>
      </c>
    </row>
    <row r="16" spans="1:17" x14ac:dyDescent="0.25">
      <c r="A16" s="1" t="s">
        <v>9</v>
      </c>
      <c r="B16" s="19">
        <v>393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8">
        <f>SUM(C16:N16)</f>
        <v>0</v>
      </c>
      <c r="P16" s="17">
        <f>SUM(C16:N16)/B16</f>
        <v>0</v>
      </c>
      <c r="Q16" s="16">
        <f>O16-B16</f>
        <v>-393</v>
      </c>
    </row>
    <row r="17" spans="1:17" x14ac:dyDescent="0.25">
      <c r="A17" s="1" t="s">
        <v>8</v>
      </c>
      <c r="B17" s="1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8">
        <f>SUM(C17:N17)</f>
        <v>0</v>
      </c>
      <c r="P17" s="17"/>
      <c r="Q17" s="16">
        <f>O17-B17</f>
        <v>0</v>
      </c>
    </row>
    <row r="18" spans="1:17" ht="15.75" thickBot="1" x14ac:dyDescent="0.3">
      <c r="A18" s="15" t="s">
        <v>7</v>
      </c>
      <c r="B18" s="14">
        <f>SUM(B11:B17)</f>
        <v>27000</v>
      </c>
      <c r="C18" s="13">
        <f>SUM(C11:C17)</f>
        <v>7330.1</v>
      </c>
      <c r="D18" s="13">
        <f>SUM(D11:D17)</f>
        <v>2337.6</v>
      </c>
      <c r="E18" s="13">
        <f>SUM(E11:E17)</f>
        <v>3202.6</v>
      </c>
      <c r="F18" s="13">
        <f>SUM(F11:F17)</f>
        <v>1877.6</v>
      </c>
      <c r="G18" s="13">
        <f>SUM(G11:G17)</f>
        <v>1459.19</v>
      </c>
      <c r="H18" s="13">
        <f>SUM(H11:H17)</f>
        <v>2320.5299999999997</v>
      </c>
      <c r="I18" s="13">
        <f>SUM(I11:I17)</f>
        <v>1438.53</v>
      </c>
      <c r="J18" s="13">
        <f>SUM(J11:J17)</f>
        <v>1438.53</v>
      </c>
      <c r="K18" s="13">
        <f>SUM(K11:K17)</f>
        <v>1438.53</v>
      </c>
      <c r="L18" s="13">
        <f>SUM(L11:L17)</f>
        <v>3133.31</v>
      </c>
      <c r="M18" s="13">
        <f>SUM(M11:M17)</f>
        <v>1738.53</v>
      </c>
      <c r="N18" s="13">
        <f>SUM(N11:N17)</f>
        <v>1438.53</v>
      </c>
      <c r="O18" s="12">
        <f>SUM(O11:O17)</f>
        <v>29153.58</v>
      </c>
      <c r="P18" s="11">
        <f>SUM(C18:N18)/B18</f>
        <v>1.0797622222222221</v>
      </c>
      <c r="Q18" s="10">
        <f>SUM(Q11:Q17)</f>
        <v>2153.5800000000027</v>
      </c>
    </row>
    <row r="19" spans="1:17" ht="15.75" thickTop="1" x14ac:dyDescent="0.25">
      <c r="A19" s="1" t="s">
        <v>6</v>
      </c>
      <c r="B19" s="9"/>
      <c r="C19" s="9">
        <f>C8-C18</f>
        <v>1509.8999999999996</v>
      </c>
      <c r="D19" s="9">
        <f>D8-D18</f>
        <v>-87.599999999999909</v>
      </c>
      <c r="E19" s="9">
        <f>E8-E18</f>
        <v>-1872.6</v>
      </c>
      <c r="F19" s="9">
        <f>F8-F18</f>
        <v>22.400000000000091</v>
      </c>
      <c r="G19" s="9">
        <f>G8-G18</f>
        <v>1465.81</v>
      </c>
      <c r="H19" s="9">
        <f>H8-H18</f>
        <v>-1195.5299999999997</v>
      </c>
      <c r="I19" s="9">
        <f>I8-I18</f>
        <v>3736.4700000000003</v>
      </c>
      <c r="J19" s="9">
        <f>J8-J18</f>
        <v>-538.53</v>
      </c>
      <c r="K19" s="9">
        <f>K8-K18</f>
        <v>-313.52999999999997</v>
      </c>
      <c r="L19" s="9">
        <f>L8-L18</f>
        <v>-2233.31</v>
      </c>
      <c r="M19" s="9">
        <f>M8-M18</f>
        <v>-613.53</v>
      </c>
      <c r="N19" s="9">
        <f>N8-N18</f>
        <v>686.47</v>
      </c>
      <c r="O19" s="8">
        <f>O8-O18</f>
        <v>566.41999999999825</v>
      </c>
      <c r="Q19" s="8"/>
    </row>
    <row r="20" spans="1:17" x14ac:dyDescent="0.25">
      <c r="N20" s="7" t="s">
        <v>5</v>
      </c>
      <c r="O20" s="6" t="s">
        <v>4</v>
      </c>
    </row>
    <row r="21" spans="1:17" ht="15.75" thickBot="1" x14ac:dyDescent="0.3">
      <c r="A21" s="1" t="s">
        <v>3</v>
      </c>
      <c r="B21" s="5">
        <f>1415+409.76</f>
        <v>1824.76</v>
      </c>
      <c r="C21" s="5">
        <f>B21+C8-C18</f>
        <v>3334.66</v>
      </c>
      <c r="D21" s="5">
        <f>C21+D8-D18</f>
        <v>3247.06</v>
      </c>
      <c r="E21" s="5">
        <f>D21+E8-E18</f>
        <v>1374.4599999999996</v>
      </c>
      <c r="F21" s="5">
        <f>E21+F8-F18</f>
        <v>1396.8599999999997</v>
      </c>
      <c r="G21" s="5">
        <f>F21+G8-G18</f>
        <v>2862.6699999999996</v>
      </c>
      <c r="H21" s="5">
        <f>G21+H8-H18</f>
        <v>1667.1399999999999</v>
      </c>
      <c r="I21" s="5">
        <f>H21+I8-I18</f>
        <v>5403.61</v>
      </c>
      <c r="J21" s="5">
        <f>I21+J8-J18</f>
        <v>4865.08</v>
      </c>
      <c r="K21" s="5">
        <f>J21+K8-K18</f>
        <v>4551.55</v>
      </c>
      <c r="L21" s="5">
        <f>K21+L8-L18</f>
        <v>2318.2400000000002</v>
      </c>
      <c r="M21" s="5">
        <f>L21+M8-M18</f>
        <v>1704.7100000000003</v>
      </c>
      <c r="N21" s="4">
        <f>M21+N8-N18</f>
        <v>2391.1800000000003</v>
      </c>
      <c r="O21" s="3">
        <f>N21+O8-O18</f>
        <v>2957.5999999999985</v>
      </c>
    </row>
    <row r="22" spans="1:17" ht="15.75" thickTop="1" x14ac:dyDescent="0.25"/>
    <row r="23" spans="1:17" x14ac:dyDescent="0.25">
      <c r="A23" s="1" t="s">
        <v>2</v>
      </c>
      <c r="B23" s="1">
        <v>8010.83</v>
      </c>
      <c r="C23" s="2">
        <f>B23+C24+C25</f>
        <v>7019.14</v>
      </c>
      <c r="D23" s="2">
        <f>C23+D24+D25</f>
        <v>7026.6900000000005</v>
      </c>
      <c r="E23" s="2">
        <f>D23+E24+E25</f>
        <v>7035.35</v>
      </c>
      <c r="F23" s="2">
        <f>E23+F24+F25</f>
        <v>6042.6200000000008</v>
      </c>
      <c r="G23" s="2">
        <f>F23+G24+G25</f>
        <v>6050.06</v>
      </c>
      <c r="H23" s="2">
        <f>G23+H24+H25</f>
        <v>6057.27</v>
      </c>
      <c r="I23" s="2">
        <f>H23+I24+I25</f>
        <v>6064.7300000000005</v>
      </c>
      <c r="J23" s="2">
        <f>I23+J24+J25</f>
        <v>6072.2000000000007</v>
      </c>
      <c r="K23" s="2">
        <f>J23+K24+K25</f>
        <v>6079.43</v>
      </c>
      <c r="L23" s="2">
        <f>K23+L24+L25</f>
        <v>6086.92</v>
      </c>
      <c r="M23" s="2">
        <f>L23+M24+M25</f>
        <v>6094.18</v>
      </c>
      <c r="N23" s="2">
        <f>M23+N24+N25</f>
        <v>5100.6500000000005</v>
      </c>
    </row>
    <row r="24" spans="1:17" x14ac:dyDescent="0.25">
      <c r="A24" s="1" t="s">
        <v>1</v>
      </c>
      <c r="C24" s="1">
        <f>[1]Savings!$E$44</f>
        <v>8.31</v>
      </c>
      <c r="D24" s="1">
        <f>[1]Savings!$E$45</f>
        <v>7.55</v>
      </c>
      <c r="E24" s="1">
        <f>[1]Savings!$E$46</f>
        <v>8.66</v>
      </c>
      <c r="F24" s="1">
        <f>[1]Savings!$E$48</f>
        <v>7.27</v>
      </c>
      <c r="G24" s="1">
        <f>[1]Savings!$E$49</f>
        <v>7.44</v>
      </c>
      <c r="H24" s="1">
        <f>[1]Savings!$E$50</f>
        <v>7.21</v>
      </c>
      <c r="I24" s="1">
        <f>[1]Savings!$E$51</f>
        <v>7.46</v>
      </c>
      <c r="J24" s="1">
        <f>[1]Savings!$E$52</f>
        <v>7.47</v>
      </c>
      <c r="K24" s="1">
        <f>[1]Savings!$E$53</f>
        <v>7.23</v>
      </c>
      <c r="L24" s="1">
        <f>[1]Savings!$E$54+[1]Savings!$E$55</f>
        <v>7.49</v>
      </c>
      <c r="M24" s="1">
        <f>[1]Savings!$E$56</f>
        <v>7.26</v>
      </c>
      <c r="N24" s="1">
        <v>6.47</v>
      </c>
    </row>
    <row r="25" spans="1:17" x14ac:dyDescent="0.25">
      <c r="A25" s="1" t="s">
        <v>0</v>
      </c>
      <c r="C25" s="2">
        <f>-C6</f>
        <v>-1000</v>
      </c>
      <c r="D25" s="2">
        <f>-D6</f>
        <v>0</v>
      </c>
      <c r="E25" s="2">
        <f>-E6</f>
        <v>0</v>
      </c>
      <c r="F25" s="2">
        <f>-F6</f>
        <v>-1000</v>
      </c>
      <c r="G25" s="2">
        <f>-G6</f>
        <v>0</v>
      </c>
      <c r="H25" s="2">
        <f>-H6</f>
        <v>0</v>
      </c>
      <c r="I25" s="2">
        <f>-I6</f>
        <v>0</v>
      </c>
      <c r="J25" s="2">
        <f>-J6</f>
        <v>0</v>
      </c>
      <c r="K25" s="2">
        <f>-K6</f>
        <v>0</v>
      </c>
      <c r="L25" s="2">
        <f>-L6</f>
        <v>0</v>
      </c>
      <c r="M25" s="2">
        <f>-M6</f>
        <v>0</v>
      </c>
      <c r="N25" s="2">
        <f>-N6</f>
        <v>-1000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Budget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</dc:creator>
  <cp:lastModifiedBy>cam</cp:lastModifiedBy>
  <dcterms:created xsi:type="dcterms:W3CDTF">2024-01-20T01:02:57Z</dcterms:created>
  <dcterms:modified xsi:type="dcterms:W3CDTF">2024-01-20T01:03:27Z</dcterms:modified>
</cp:coreProperties>
</file>